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bioncapitalgroup-my.sharepoint.com/personal/dgalvin_albion_capital/Documents/Documents/Data Requests/"/>
    </mc:Choice>
  </mc:AlternateContent>
  <xr:revisionPtr revIDLastSave="0" documentId="8_{B31E5C5D-D8C3-4898-88E1-3109ADF2E79B}" xr6:coauthVersionLast="47" xr6:coauthVersionMax="47" xr10:uidLastSave="{00000000-0000-0000-0000-000000000000}"/>
  <bookViews>
    <workbookView xWindow="-120" yWindow="-120" windowWidth="29040" windowHeight="15720" xr2:uid="{95D09003-8A95-4A67-ADA5-FAEA9AA1EE07}"/>
  </bookViews>
  <sheets>
    <sheet name="New illustration" sheetId="2" r:id="rId1"/>
  </sheets>
  <definedNames>
    <definedName name="_xlnm.Print_Area" localSheetId="0">'New illustration'!$B$2:$H$45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5" i="2"/>
  <c r="C34" i="2"/>
  <c r="E31" i="2" l="1"/>
  <c r="E30" i="2"/>
  <c r="E27" i="2"/>
  <c r="E26" i="2"/>
  <c r="E32" i="2" s="1" a="1"/>
  <c r="E32" i="2" s="1"/>
  <c r="E33" i="2" s="1"/>
  <c r="E29" i="2" l="1"/>
  <c r="E35" i="2" a="1"/>
  <c r="E35" i="2" s="1"/>
  <c r="E34" i="2" a="1"/>
  <c r="E34" i="2" s="1"/>
  <c r="E2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<sst xmlns="http://schemas.openxmlformats.org/spreadsheetml/2006/main" count="34" uniqueCount="25">
  <si>
    <t>Advisor fee</t>
  </si>
  <si>
    <t>Update</t>
  </si>
  <si>
    <t>Reconciliation</t>
  </si>
  <si>
    <t>Fixed</t>
  </si>
  <si>
    <t>Target dividend yield</t>
  </si>
  <si>
    <t>Target</t>
  </si>
  <si>
    <t>Advisor name</t>
  </si>
  <si>
    <t>Advisor email</t>
  </si>
  <si>
    <t>Client name</t>
  </si>
  <si>
    <t>Target dividend annually</t>
  </si>
  <si>
    <r>
      <t xml:space="preserve">Total </t>
    </r>
    <r>
      <rPr>
        <sz val="11"/>
        <color theme="1"/>
        <rFont val="Aptos Narrow"/>
        <family val="2"/>
        <scheme val="minor"/>
      </rPr>
      <t>investment amount</t>
    </r>
  </si>
  <si>
    <r>
      <rPr>
        <sz val="11"/>
        <color theme="1"/>
        <rFont val="Aptos Narrow"/>
        <family val="2"/>
        <scheme val="minor"/>
      </rPr>
      <t>UK tax relief</t>
    </r>
  </si>
  <si>
    <t>Disclaimer</t>
  </si>
  <si>
    <t xml:space="preserve">For use by investment professionals only </t>
  </si>
  <si>
    <t>Holding horizon (years)</t>
  </si>
  <si>
    <t>Initial charge</t>
  </si>
  <si>
    <t>Net investment amount</t>
  </si>
  <si>
    <t>Tax relief</t>
  </si>
  <si>
    <t>Net cost to client</t>
  </si>
  <si>
    <t>Current Albion return - 5 years</t>
  </si>
  <si>
    <t>Current Albion return - 10 years</t>
  </si>
  <si>
    <t>Per AIC</t>
  </si>
  <si>
    <t>Net gain vs. net cost</t>
  </si>
  <si>
    <t>10 years</t>
  </si>
  <si>
    <t xml:space="preserve">This illustrates the impact of fees on a client’s investment into Albion VCTs (2026/2027 offers).  It should not be construed as investment or tax advice. The illustration assumes 20% UK income tax relief and a dividend yield of 5% (as targeted). Tax reliefs depend on a client’s tax position and dividends are not guaranteed. After allotment, actual value varies according to latest published NAV.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</si>
</sst>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.00_-;\-[$£-809]* #,##0.00_-;_-[$£-809]* &quot;-&quot;??_-;_-@_-"/>
    <numFmt numFmtId="168" formatCode="&quot;£&quot;#,##0.00_-;\(&quot;£&quot;##,##0.00\);\-\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1E5B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0" xfId="0" applyFont="1" applyFill="1"/>
    <xf numFmtId="10" fontId="0" fillId="4" borderId="2" xfId="1" applyNumberFormat="1" applyFont="1" applyFill="1" applyBorder="1"/>
    <xf numFmtId="0" fontId="0" fillId="2" borderId="0" xfId="0" applyFill="1"/>
    <xf numFmtId="0" fontId="0" fillId="3" borderId="0" xfId="0" applyFill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3" borderId="4" xfId="0" applyFont="1" applyFill="1" applyBorder="1"/>
    <xf numFmtId="0" fontId="0" fillId="3" borderId="4" xfId="0" applyFill="1" applyBorder="1"/>
    <xf numFmtId="10" fontId="0" fillId="3" borderId="2" xfId="1" applyNumberFormat="1" applyFont="1" applyFill="1" applyBorder="1"/>
    <xf numFmtId="0" fontId="0" fillId="3" borderId="3" xfId="0" applyFill="1" applyBorder="1"/>
    <xf numFmtId="10" fontId="3" fillId="4" borderId="2" xfId="2" applyNumberFormat="1" applyFill="1" applyBorder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vertical="top" wrapText="1"/>
    </xf>
    <xf numFmtId="164" fontId="0" fillId="4" borderId="2" xfId="0" applyNumberFormat="1" applyFill="1" applyBorder="1"/>
    <xf numFmtId="168" fontId="0" fillId="3" borderId="0" xfId="0" applyNumberFormat="1" applyFill="1"/>
    <xf numFmtId="168" fontId="0" fillId="3" borderId="3" xfId="0" applyNumberFormat="1" applyFill="1" applyBorder="1"/>
    <xf numFmtId="168" fontId="0" fillId="3" borderId="4" xfId="0" applyNumberFormat="1" applyFill="1" applyBorder="1"/>
    <xf numFmtId="0" fontId="0" fillId="4" borderId="2" xfId="0" applyNumberFormat="1" applyFill="1" applyBorder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161925</xdr:rowOff>
    </xdr:from>
    <xdr:to>
      <xdr:col>4</xdr:col>
      <xdr:colOff>187698</xdr:colOff>
      <xdr:row>3</xdr:row>
      <xdr:rowOff>163332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42D4A-4AD5-45FB-AF40-D46778BDA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352425"/>
          <a:ext cx="2045073" cy="382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22CB-E904-4E90-BE5D-D906DCA998A0}">
  <dimension ref="A1:AZ62"/>
  <sheetViews>
    <sheetView tabSelected="1" topLeftCell="A6" zoomScaleNormal="100" workbookViewId="0">
      <selection activeCell="G36" sqref="G36"/>
    </sheetView>
  </sheetViews>
  <sheetFormatPr defaultRowHeight="15" x14ac:dyDescent="0.25"/>
  <cols>
    <col min="1" max="2" width="2.85546875" customWidth="1"/>
    <col min="3" max="3" width="12.7109375" customWidth="1"/>
    <col min="4" max="4" width="15.28515625" customWidth="1"/>
    <col min="5" max="5" width="21.42578125" customWidth="1"/>
    <col min="8" max="8" width="2.85546875" customWidth="1"/>
  </cols>
  <sheetData>
    <row r="1" spans="1:5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x14ac:dyDescent="0.25">
      <c r="A2" s="3"/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3"/>
      <c r="B3" s="4"/>
      <c r="C3" s="4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 ht="15.75" thickBot="1" x14ac:dyDescent="0.3">
      <c r="A4" s="3"/>
      <c r="B4" s="4"/>
      <c r="C4" s="5"/>
      <c r="D4" s="5"/>
      <c r="E4" s="5"/>
      <c r="F4" s="5"/>
      <c r="G4" s="5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x14ac:dyDescent="0.25">
      <c r="A5" s="3"/>
      <c r="B5" s="4"/>
      <c r="C5" s="6"/>
      <c r="D5" s="6"/>
      <c r="E5" s="6"/>
      <c r="F5" s="6"/>
      <c r="G5" s="6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 x14ac:dyDescent="0.25">
      <c r="A6" s="3"/>
      <c r="B6" s="4"/>
      <c r="C6" s="4" t="s">
        <v>8</v>
      </c>
      <c r="D6" s="4"/>
      <c r="E6" s="2"/>
      <c r="F6" s="1" t="s">
        <v>1</v>
      </c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7.5" customHeight="1" x14ac:dyDescent="0.25">
      <c r="A7" s="3"/>
      <c r="B7" s="4"/>
      <c r="C7" s="6"/>
      <c r="D7" s="6"/>
      <c r="E7" s="6"/>
      <c r="F7" s="6"/>
      <c r="G7" s="6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 x14ac:dyDescent="0.25">
      <c r="A8" s="3"/>
      <c r="B8" s="4"/>
      <c r="C8" s="4" t="s">
        <v>6</v>
      </c>
      <c r="D8" s="4"/>
      <c r="E8" s="2"/>
      <c r="F8" s="1" t="s">
        <v>1</v>
      </c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7.5" customHeight="1" x14ac:dyDescent="0.25">
      <c r="A9" s="3"/>
      <c r="B9" s="4"/>
      <c r="C9" s="6"/>
      <c r="D9" s="6"/>
      <c r="E9" s="6"/>
      <c r="F9" s="6"/>
      <c r="G9" s="6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 x14ac:dyDescent="0.25">
      <c r="A10" s="3"/>
      <c r="B10" s="4"/>
      <c r="C10" s="4" t="s">
        <v>7</v>
      </c>
      <c r="D10" s="4"/>
      <c r="E10" s="11"/>
      <c r="F10" s="1" t="s">
        <v>1</v>
      </c>
      <c r="G10" s="4"/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 ht="7.5" customHeight="1" x14ac:dyDescent="0.25">
      <c r="A11" s="3"/>
      <c r="B11" s="4"/>
      <c r="C11" s="6"/>
      <c r="D11" s="6"/>
      <c r="E11" s="6"/>
      <c r="F11" s="6"/>
      <c r="G11" s="6"/>
      <c r="H11" s="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 x14ac:dyDescent="0.25">
      <c r="A12" s="3"/>
      <c r="B12" s="4"/>
      <c r="C12" s="4" t="s">
        <v>10</v>
      </c>
      <c r="D12" s="4"/>
      <c r="E12" s="14">
        <v>50000</v>
      </c>
      <c r="F12" s="1" t="s">
        <v>1</v>
      </c>
      <c r="G12" s="4"/>
      <c r="H12" s="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 ht="7.5" customHeight="1" x14ac:dyDescent="0.25">
      <c r="A13" s="3"/>
      <c r="B13" s="4"/>
      <c r="C13" s="6"/>
      <c r="D13" s="6"/>
      <c r="E13" s="6"/>
      <c r="F13" s="6"/>
      <c r="G13" s="6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x14ac:dyDescent="0.25">
      <c r="A14" s="3"/>
      <c r="B14" s="4"/>
      <c r="C14" s="6" t="s">
        <v>14</v>
      </c>
      <c r="D14" s="6"/>
      <c r="E14" s="18" t="s">
        <v>23</v>
      </c>
      <c r="F14" s="1" t="s">
        <v>1</v>
      </c>
      <c r="G14" s="6"/>
      <c r="H14" s="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 ht="7.5" customHeight="1" x14ac:dyDescent="0.25">
      <c r="A15" s="3"/>
      <c r="B15" s="4"/>
      <c r="C15" s="6"/>
      <c r="D15" s="6"/>
      <c r="E15" s="6"/>
      <c r="F15" s="6"/>
      <c r="G15" s="6"/>
      <c r="H15" s="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 x14ac:dyDescent="0.25">
      <c r="A16" s="3"/>
      <c r="B16" s="4"/>
      <c r="C16" s="4" t="s">
        <v>0</v>
      </c>
      <c r="D16" s="4"/>
      <c r="E16" s="2">
        <v>1.4999999999999999E-2</v>
      </c>
      <c r="F16" s="1" t="s">
        <v>1</v>
      </c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 x14ac:dyDescent="0.25">
      <c r="A17" s="3"/>
      <c r="B17" s="4"/>
      <c r="C17" s="4" t="s">
        <v>15</v>
      </c>
      <c r="D17" s="4"/>
      <c r="E17" s="9">
        <v>0.03</v>
      </c>
      <c r="F17" s="1" t="s">
        <v>3</v>
      </c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x14ac:dyDescent="0.25">
      <c r="A18" s="3"/>
      <c r="B18" s="4"/>
      <c r="C18" s="4" t="s">
        <v>4</v>
      </c>
      <c r="D18" s="4"/>
      <c r="E18" s="9">
        <v>0.05</v>
      </c>
      <c r="F18" s="1" t="s">
        <v>5</v>
      </c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 ht="7.5" customHeight="1" x14ac:dyDescent="0.25">
      <c r="A19" s="3"/>
      <c r="B19" s="4"/>
      <c r="C19" s="6"/>
      <c r="D19" s="6"/>
      <c r="E19" s="6"/>
      <c r="F19" s="6"/>
      <c r="G19" s="6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x14ac:dyDescent="0.25">
      <c r="A20" s="3"/>
      <c r="B20" s="4"/>
      <c r="C20" s="4" t="s">
        <v>11</v>
      </c>
      <c r="D20" s="4"/>
      <c r="E20" s="9">
        <v>0.2</v>
      </c>
      <c r="F20" s="1" t="s">
        <v>3</v>
      </c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 ht="7.5" customHeight="1" x14ac:dyDescent="0.25">
      <c r="A21" s="3"/>
      <c r="B21" s="4"/>
      <c r="C21" s="6"/>
      <c r="D21" s="6"/>
      <c r="E21" s="6"/>
      <c r="F21" s="6"/>
      <c r="G21" s="6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x14ac:dyDescent="0.25">
      <c r="A22" s="3"/>
      <c r="B22" s="4"/>
      <c r="C22" s="6" t="s">
        <v>19</v>
      </c>
      <c r="D22" s="6"/>
      <c r="E22" s="2">
        <v>5.7599999999999998E-2</v>
      </c>
      <c r="F22" s="1" t="s">
        <v>21</v>
      </c>
      <c r="G22" s="6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 x14ac:dyDescent="0.25">
      <c r="A23" s="3"/>
      <c r="B23" s="4"/>
      <c r="C23" s="6" t="s">
        <v>20</v>
      </c>
      <c r="D23" s="6"/>
      <c r="E23" s="2">
        <v>7.1099999999999997E-2</v>
      </c>
      <c r="F23" s="1" t="s">
        <v>21</v>
      </c>
      <c r="G23" s="6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 x14ac:dyDescent="0.25">
      <c r="A24" s="3"/>
      <c r="B24" s="4"/>
      <c r="C24" s="6"/>
      <c r="D24" s="6"/>
      <c r="E24" s="6"/>
      <c r="F24" s="6"/>
      <c r="G24" s="6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 x14ac:dyDescent="0.25">
      <c r="A25" s="3"/>
      <c r="B25" s="4"/>
      <c r="C25" s="7" t="s">
        <v>2</v>
      </c>
      <c r="D25" s="8"/>
      <c r="E25" s="8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 ht="14.25" customHeight="1" x14ac:dyDescent="0.25">
      <c r="A26" s="3"/>
      <c r="B26" s="4"/>
      <c r="C26" s="4" t="s">
        <v>0</v>
      </c>
      <c r="D26" s="4"/>
      <c r="E26" s="15">
        <f>E12*-E16</f>
        <v>-750</v>
      </c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 x14ac:dyDescent="0.25">
      <c r="A27" s="3"/>
      <c r="B27" s="4"/>
      <c r="C27" s="4" t="s">
        <v>15</v>
      </c>
      <c r="D27" s="4"/>
      <c r="E27" s="15">
        <f>-(E12+(E12*-E16))*E17</f>
        <v>-1477.5</v>
      </c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 x14ac:dyDescent="0.25">
      <c r="A28" s="3"/>
      <c r="B28" s="4"/>
      <c r="C28" s="4" t="s">
        <v>9</v>
      </c>
      <c r="D28" s="4"/>
      <c r="E28" s="15">
        <f>(E12+E26+E27)*E18</f>
        <v>2388.625</v>
      </c>
      <c r="F28" s="4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 x14ac:dyDescent="0.25">
      <c r="A29" s="3"/>
      <c r="B29" s="4"/>
      <c r="C29" s="10" t="s">
        <v>16</v>
      </c>
      <c r="D29" s="10"/>
      <c r="E29" s="16">
        <f>E12+E26</f>
        <v>49250</v>
      </c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 x14ac:dyDescent="0.25">
      <c r="A30" s="3"/>
      <c r="B30" s="4"/>
      <c r="C30" s="4" t="s">
        <v>17</v>
      </c>
      <c r="D30" s="4"/>
      <c r="E30" s="15">
        <f>E12*E20</f>
        <v>10000</v>
      </c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 x14ac:dyDescent="0.25">
      <c r="A31" s="3"/>
      <c r="B31" s="4"/>
      <c r="C31" s="4" t="s">
        <v>18</v>
      </c>
      <c r="D31" s="4"/>
      <c r="E31" s="15">
        <f>E12-(E12*E20)</f>
        <v>40000</v>
      </c>
      <c r="F31" s="4"/>
      <c r="G31" s="4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 x14ac:dyDescent="0.25">
      <c r="A32" s="3"/>
      <c r="B32" s="4"/>
      <c r="C32" s="10" t="str">
        <f>"Current Albion value - "&amp;E14</f>
        <v>Current Albion value - 10 years</v>
      </c>
      <c r="D32" s="10"/>
      <c r="E32" s="16" cm="1">
        <f t="array" ref="E32">INDEX(C22:E23,MATCH(_xlfn.TEXTBEFORE(_xlfn.TEXTAFTER(C32,"- ")," years"),_xlfn.TEXTBEFORE(_xlfn.TEXTAFTER(C22:C23,"- ")," years"),0),3)*_xlfn.TEXTBEFORE(_xlfn.TEXTAFTER(C32,"- ")," years")*(E12+E26+E27)+E12</f>
        <v>83966.247499999998</v>
      </c>
      <c r="F32" s="4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x14ac:dyDescent="0.25">
      <c r="A33" s="3"/>
      <c r="B33" s="4"/>
      <c r="C33" s="4" t="s">
        <v>22</v>
      </c>
      <c r="D33" s="4"/>
      <c r="E33" s="15">
        <f>E32-E31</f>
        <v>43966.247499999998</v>
      </c>
      <c r="F33" s="4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 x14ac:dyDescent="0.25">
      <c r="A34" s="3"/>
      <c r="B34" s="4"/>
      <c r="C34" s="4" t="str">
        <f>"50% better returns - "&amp;E14</f>
        <v>50% better returns - 10 years</v>
      </c>
      <c r="D34" s="4"/>
      <c r="E34" s="15" cm="1">
        <f t="array" ref="E34">INDEX(C22:E23,MATCH(_xlfn.TEXTBEFORE(_xlfn.TEXTAFTER(C32,"- ")," years"),_xlfn.TEXTBEFORE(_xlfn.TEXTAFTER(C22:C23,"- ")," years"),0),3)*_xlfn.TEXTBEFORE(_xlfn.TEXTAFTER(C32,"- ")," years")*150%*(E12+E26+E27)+E12</f>
        <v>100949.37125</v>
      </c>
      <c r="F34" s="4"/>
      <c r="G34" s="4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 x14ac:dyDescent="0.25">
      <c r="A35" s="3"/>
      <c r="B35" s="4"/>
      <c r="C35" s="8" t="str">
        <f>"50% worse returns - "&amp;E14</f>
        <v>50% worse returns - 10 years</v>
      </c>
      <c r="D35" s="8"/>
      <c r="E35" s="17" cm="1">
        <f t="array" ref="E35">INDEX(C22:E23,MATCH(_xlfn.TEXTBEFORE(_xlfn.TEXTAFTER(C32,"- ")," years"),_xlfn.TEXTBEFORE(_xlfn.TEXTAFTER(C22:C23,"- ")," years"),0),3)*_xlfn.TEXTBEFORE(_xlfn.TEXTAFTER(C32,"- ")," years")*50%*(E12+E26+E27)+E12</f>
        <v>66983.123749999999</v>
      </c>
      <c r="F35" s="4"/>
      <c r="G35" s="4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 x14ac:dyDescent="0.25">
      <c r="A36" s="3"/>
      <c r="B36" s="4"/>
      <c r="C36" s="4"/>
      <c r="D36" s="4"/>
      <c r="E36" s="15"/>
      <c r="F36" s="4"/>
      <c r="G36" s="4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 x14ac:dyDescent="0.25">
      <c r="A37" s="3"/>
      <c r="B37" s="4"/>
      <c r="C37" s="1" t="s">
        <v>12</v>
      </c>
      <c r="D37" s="4"/>
      <c r="E37" s="4"/>
      <c r="F37" s="4"/>
      <c r="G37" s="4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 x14ac:dyDescent="0.25">
      <c r="A38" s="3"/>
      <c r="B38" s="4"/>
      <c r="C38" s="12" t="s">
        <v>13</v>
      </c>
      <c r="D38" s="12"/>
      <c r="E38" s="12"/>
      <c r="F38" s="12"/>
      <c r="G38" s="12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 ht="15" customHeight="1" x14ac:dyDescent="0.25">
      <c r="A39" s="3"/>
      <c r="B39" s="4"/>
      <c r="C39" s="13" t="s">
        <v>24</v>
      </c>
      <c r="D39" s="13"/>
      <c r="E39" s="13"/>
      <c r="F39" s="13"/>
      <c r="G39" s="13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x14ac:dyDescent="0.25">
      <c r="A40" s="3"/>
      <c r="B40" s="4"/>
      <c r="C40" s="13"/>
      <c r="D40" s="13"/>
      <c r="E40" s="13"/>
      <c r="F40" s="13"/>
      <c r="G40" s="1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 x14ac:dyDescent="0.25">
      <c r="A41" s="3"/>
      <c r="B41" s="4"/>
      <c r="C41" s="13"/>
      <c r="D41" s="13"/>
      <c r="E41" s="13"/>
      <c r="F41" s="13"/>
      <c r="G41" s="13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 x14ac:dyDescent="0.25">
      <c r="A42" s="3"/>
      <c r="B42" s="4"/>
      <c r="C42" s="13"/>
      <c r="D42" s="13"/>
      <c r="E42" s="13"/>
      <c r="F42" s="13"/>
      <c r="G42" s="13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 x14ac:dyDescent="0.25">
      <c r="A43" s="3"/>
      <c r="B43" s="4"/>
      <c r="C43" s="13"/>
      <c r="D43" s="13"/>
      <c r="E43" s="13"/>
      <c r="F43" s="13"/>
      <c r="G43" s="1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 x14ac:dyDescent="0.25">
      <c r="A44" s="3"/>
      <c r="B44" s="4"/>
      <c r="C44" s="13"/>
      <c r="D44" s="13"/>
      <c r="E44" s="13"/>
      <c r="F44" s="13"/>
      <c r="G44" s="13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 x14ac:dyDescent="0.25">
      <c r="A45" s="3"/>
      <c r="B45" s="4"/>
      <c r="C45" s="4"/>
      <c r="D45" s="4"/>
      <c r="E45" s="4"/>
      <c r="F45" s="4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</sheetData>
  <protectedRanges>
    <protectedRange sqref="E6 E10 E12 E8 E16 E14 E22:E23" name="Range1"/>
  </protectedRanges>
  <mergeCells count="2">
    <mergeCell ref="C38:G38"/>
    <mergeCell ref="C39:G44"/>
  </mergeCells>
  <dataValidations count="1">
    <dataValidation type="list" allowBlank="1" showInputMessage="1" showErrorMessage="1" sqref="E14" xr:uid="{EE89316F-5644-41A9-BC27-802B4ED5292B}">
      <formula1>"5 years, 10 years"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illustration</vt:lpstr>
      <vt:lpstr>'New illustration'!Print_Area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Galvin</dc:creator>
  <cp:lastModifiedBy>Daniel Galvin</cp:lastModifiedBy>
  <dcterms:created xsi:type="dcterms:W3CDTF">2025-10-22T09:39:08Z</dcterms:created>
  <dcterms:modified xsi:type="dcterms:W3CDTF">2026-06-01T14:53:54Z</dcterms:modified>
</cp:coreProperties>
</file>